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hiyamarine\Desktop\"/>
    </mc:Choice>
  </mc:AlternateContent>
  <workbookProtection workbookAlgorithmName="SHA-512" workbookHashValue="SZV4NZFptIjq5Q/Vdl5PUuWgau5dz8DV7xj5mUqhT667s7yU3MA0vkOSI1J8Rj6S3Z7w6ad1iD8LwAtcVQL/KQ==" workbookSaltValue="e6vJIsmldkkEhgUDGYLt+A==" workbookSpinCount="100000" lockStructure="1"/>
  <bookViews>
    <workbookView xWindow="0" yWindow="0" windowWidth="24240" windowHeight="12450"/>
  </bookViews>
  <sheets>
    <sheet name="海体料金シュミレーション（H29 9月現在）" sheetId="1" r:id="rId1"/>
  </sheets>
  <calcPr calcId="152511"/>
  <customWorkbookViews>
    <customWorkbookView name="ashiyamarine - 個人用ビュー" guid="{5B42958E-795E-4272-AA32-FF3B5C811E79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K66" i="1" l="1"/>
  <c r="H56" i="1"/>
  <c r="H55" i="1"/>
  <c r="H54" i="1"/>
  <c r="H59" i="1" l="1"/>
  <c r="H58" i="1"/>
  <c r="H57" i="1"/>
  <c r="K62" i="1" s="1"/>
  <c r="H53" i="1"/>
  <c r="H52" i="1"/>
  <c r="K35" i="1"/>
  <c r="K34" i="1"/>
  <c r="K33" i="1"/>
  <c r="K32" i="1"/>
  <c r="K29" i="1"/>
  <c r="K28" i="1"/>
  <c r="K27" i="1"/>
  <c r="K26" i="1"/>
  <c r="K21" i="1"/>
  <c r="K20" i="1"/>
  <c r="K18" i="1"/>
  <c r="K17" i="1"/>
  <c r="K16" i="1"/>
  <c r="K15" i="1"/>
  <c r="K14" i="1"/>
  <c r="H51" i="1"/>
  <c r="H50" i="1"/>
  <c r="H49" i="1"/>
  <c r="H48" i="1"/>
  <c r="E38" i="1"/>
  <c r="E37" i="1"/>
  <c r="K19" i="1"/>
  <c r="K24" i="1"/>
  <c r="K25" i="1"/>
  <c r="E40" i="1" l="1"/>
  <c r="K40" i="1"/>
  <c r="S14" i="1" s="1"/>
  <c r="S15" i="1"/>
  <c r="R17" i="1" l="1"/>
</calcChain>
</file>

<file path=xl/sharedStrings.xml><?xml version="1.0" encoding="utf-8"?>
<sst xmlns="http://schemas.openxmlformats.org/spreadsheetml/2006/main" count="188" uniqueCount="52">
  <si>
    <t>合計</t>
    <rPh sb="0" eb="2">
      <t>ゴウケイ</t>
    </rPh>
    <phoneticPr fontId="1"/>
  </si>
  <si>
    <t>円</t>
    <rPh sb="0" eb="1">
      <t>エン</t>
    </rPh>
    <phoneticPr fontId="1"/>
  </si>
  <si>
    <t>ナックルフォア</t>
  </si>
  <si>
    <t>シングルスカル</t>
  </si>
  <si>
    <t>ダブルスカル</t>
  </si>
  <si>
    <t>一般</t>
    <rPh sb="0" eb="2">
      <t>イッパン</t>
    </rPh>
    <phoneticPr fontId="1"/>
  </si>
  <si>
    <t>子・S・障</t>
    <rPh sb="0" eb="1">
      <t>コ</t>
    </rPh>
    <rPh sb="4" eb="5">
      <t>ショウ</t>
    </rPh>
    <phoneticPr fontId="1"/>
  </si>
  <si>
    <t>終日</t>
    <rPh sb="0" eb="2">
      <t>シュウジツ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</si>
  <si>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</si>
  <si>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</si>
  <si>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利用時間</t>
    <rPh sb="0" eb="2">
      <t>リヨウ</t>
    </rPh>
    <rPh sb="2" eb="4">
      <t>ジカン</t>
    </rPh>
    <phoneticPr fontId="1"/>
  </si>
  <si>
    <t>時間</t>
    <rPh sb="0" eb="2">
      <t>ジカン</t>
    </rPh>
    <phoneticPr fontId="1"/>
  </si>
  <si>
    <t>×</t>
    <phoneticPr fontId="1"/>
  </si>
  <si>
    <t>＝</t>
    <phoneticPr fontId="1"/>
  </si>
  <si>
    <t>①レンタル艇</t>
    <rPh sb="5" eb="6">
      <t>テイ</t>
    </rPh>
    <phoneticPr fontId="1"/>
  </si>
  <si>
    <t>②貸館</t>
    <rPh sb="1" eb="3">
      <t>カシカン</t>
    </rPh>
    <phoneticPr fontId="1"/>
  </si>
  <si>
    <t>障がい者料金でご利用の場合</t>
    <rPh sb="0" eb="1">
      <t>ショウ</t>
    </rPh>
    <rPh sb="3" eb="4">
      <t>シャ</t>
    </rPh>
    <rPh sb="4" eb="6">
      <t>リョウキン</t>
    </rPh>
    <rPh sb="8" eb="10">
      <t>リヨウ</t>
    </rPh>
    <rPh sb="11" eb="13">
      <t>バアイ</t>
    </rPh>
    <phoneticPr fontId="1"/>
  </si>
  <si>
    <t>ご予約をお待ち申し上げております。</t>
    <rPh sb="1" eb="3">
      <t>ヨヤク</t>
    </rPh>
    <rPh sb="5" eb="6">
      <t>マ</t>
    </rPh>
    <rPh sb="7" eb="8">
      <t>モウ</t>
    </rPh>
    <rPh sb="9" eb="10">
      <t>ア</t>
    </rPh>
    <phoneticPr fontId="1"/>
  </si>
  <si>
    <t>　　　</t>
    <phoneticPr fontId="1"/>
  </si>
  <si>
    <t>小計</t>
    <rPh sb="0" eb="2">
      <t>ショウケイ</t>
    </rPh>
    <phoneticPr fontId="1"/>
  </si>
  <si>
    <t>（　</t>
    <phoneticPr fontId="1"/>
  </si>
  <si>
    <t>ご利用料金シミュレーション</t>
    <rPh sb="1" eb="3">
      <t>リヨウ</t>
    </rPh>
    <rPh sb="3" eb="5">
      <t>リョウキン</t>
    </rPh>
    <phoneticPr fontId="1"/>
  </si>
  <si>
    <t>① レンタル艇　 料金</t>
    <rPh sb="6" eb="7">
      <t>テイ</t>
    </rPh>
    <rPh sb="9" eb="11">
      <t>リョウキン</t>
    </rPh>
    <phoneticPr fontId="1"/>
  </si>
  <si>
    <t>② 貸館　　　　　料金</t>
    <rPh sb="2" eb="4">
      <t>カシカン</t>
    </rPh>
    <rPh sb="9" eb="11">
      <t>リョウキン</t>
    </rPh>
    <phoneticPr fontId="1"/>
  </si>
  <si>
    <t>）</t>
    <phoneticPr fontId="1"/>
  </si>
  <si>
    <t>ヨット</t>
    <phoneticPr fontId="1"/>
  </si>
  <si>
    <t>ボート</t>
    <phoneticPr fontId="1"/>
  </si>
  <si>
    <t>カヌー</t>
    <phoneticPr fontId="1"/>
  </si>
  <si>
    <t>※　終日（9:30～17:30）、　午前（9:30～12:30）、　午後（13:30～17:30）</t>
    <phoneticPr fontId="1"/>
  </si>
  <si>
    <t>※ 1時間未満のご利用料金は1時間とします。</t>
    <rPh sb="3" eb="5">
      <t>ジカン</t>
    </rPh>
    <rPh sb="5" eb="7">
      <t>ミマン</t>
    </rPh>
    <rPh sb="9" eb="11">
      <t>リヨウ</t>
    </rPh>
    <rPh sb="11" eb="13">
      <t>リョウキン</t>
    </rPh>
    <rPh sb="15" eb="17">
      <t>ジカン</t>
    </rPh>
    <phoneticPr fontId="1"/>
  </si>
  <si>
    <t>TEL　0797-32-2255</t>
    <phoneticPr fontId="1"/>
  </si>
  <si>
    <t>兵庫県立海洋体育館（芦屋マリンセンター）</t>
    <rPh sb="0" eb="4">
      <t>ヒョウゴケンリツ</t>
    </rPh>
    <rPh sb="4" eb="6">
      <t>カイヨウ</t>
    </rPh>
    <rPh sb="6" eb="9">
      <t>タイイクカン</t>
    </rPh>
    <rPh sb="10" eb="12">
      <t>アシヤ</t>
    </rPh>
    <phoneticPr fontId="1"/>
  </si>
  <si>
    <t>兵庫県立海洋体育館　ご利用料金簡易計算</t>
    <rPh sb="0" eb="4">
      <t>ヒョウゴケンリツ</t>
    </rPh>
    <rPh sb="4" eb="6">
      <t>カイヨウ</t>
    </rPh>
    <rPh sb="6" eb="9">
      <t>タイイクカン</t>
    </rPh>
    <rPh sb="11" eb="13">
      <t>リヨウ</t>
    </rPh>
    <rPh sb="13" eb="15">
      <t>リョウキン</t>
    </rPh>
    <rPh sb="15" eb="17">
      <t>カンイ</t>
    </rPh>
    <rPh sb="17" eb="19">
      <t>ケイサン</t>
    </rPh>
    <phoneticPr fontId="1"/>
  </si>
  <si>
    <t>↓ご利用の時間帯に「✔」を入力してください。</t>
    <rPh sb="2" eb="4">
      <t>リヨウ</t>
    </rPh>
    <rPh sb="5" eb="8">
      <t>ジカンタイ</t>
    </rPh>
    <rPh sb="13" eb="15">
      <t>ニュウリョク</t>
    </rPh>
    <phoneticPr fontId="1"/>
  </si>
  <si>
    <t>↓該当される方は「✔」を入力してください。</t>
    <rPh sb="1" eb="3">
      <t>ガイトウ</t>
    </rPh>
    <rPh sb="6" eb="7">
      <t>カタ</t>
    </rPh>
    <phoneticPr fontId="1"/>
  </si>
  <si>
    <t>該当の枠内に、数字または「✔」を入力してください。</t>
    <rPh sb="0" eb="2">
      <t>ガイトウ</t>
    </rPh>
    <rPh sb="3" eb="5">
      <t>ワクナイ</t>
    </rPh>
    <rPh sb="4" eb="5">
      <t>ナイ</t>
    </rPh>
    <rPh sb="7" eb="9">
      <t>スウジ</t>
    </rPh>
    <rPh sb="16" eb="18">
      <t>ニュウリョク</t>
    </rPh>
    <phoneticPr fontId="1"/>
  </si>
  <si>
    <t>詳しくは当館までお問い合わせください。</t>
    <rPh sb="0" eb="1">
      <t>クワ</t>
    </rPh>
    <rPh sb="4" eb="6">
      <t>トウカン</t>
    </rPh>
    <rPh sb="9" eb="10">
      <t>ト</t>
    </rPh>
    <rPh sb="11" eb="12">
      <t>ア</t>
    </rPh>
    <phoneticPr fontId="1"/>
  </si>
  <si>
    <t>研修室
　（収容人数：約50名）</t>
    <phoneticPr fontId="1"/>
  </si>
  <si>
    <t>和室会議室
　（収容人数：約10名）</t>
    <phoneticPr fontId="1"/>
  </si>
  <si>
    <t>※ 子…高校生以下の方、　S…シルバー（70歳以上）の方、　障…障がい者の方</t>
    <rPh sb="4" eb="7">
      <t>コウコウセイ</t>
    </rPh>
    <rPh sb="7" eb="9">
      <t>イカ</t>
    </rPh>
    <rPh sb="10" eb="11">
      <t>カタ</t>
    </rPh>
    <rPh sb="27" eb="28">
      <t>カタ</t>
    </rPh>
    <rPh sb="30" eb="31">
      <t>ショウ</t>
    </rPh>
    <rPh sb="32" eb="33">
      <t>ショウ</t>
    </rPh>
    <rPh sb="35" eb="36">
      <t>シャ</t>
    </rPh>
    <rPh sb="37" eb="38">
      <t>カタ</t>
    </rPh>
    <phoneticPr fontId="1"/>
  </si>
  <si>
    <t>艇数</t>
    <rPh sb="0" eb="1">
      <t>テイ</t>
    </rPh>
    <rPh sb="1" eb="2">
      <t>スウ</t>
    </rPh>
    <phoneticPr fontId="1"/>
  </si>
  <si>
    <t>艇</t>
    <rPh sb="0" eb="1">
      <t>テイ</t>
    </rPh>
    <phoneticPr fontId="1"/>
  </si>
  <si>
    <t>↓艇数・ご利用時間を入力してください。</t>
    <rPh sb="1" eb="2">
      <t>テイ</t>
    </rPh>
    <rPh sb="2" eb="3">
      <t>スウ</t>
    </rPh>
    <rPh sb="5" eb="7">
      <t>リヨウ</t>
    </rPh>
    <rPh sb="7" eb="9">
      <t>ジカン</t>
    </rPh>
    <rPh sb="10" eb="12">
      <t>ニュウリョク</t>
    </rPh>
    <phoneticPr fontId="1"/>
  </si>
  <si>
    <t xml:space="preserve">   今回の条件によるご利用料金は以下の通りです。</t>
    <rPh sb="12" eb="14">
      <t>リヨウ</t>
    </rPh>
    <rPh sb="14" eb="16">
      <t>リョウキン</t>
    </rPh>
    <phoneticPr fontId="1"/>
  </si>
  <si>
    <t>　シカーラ(2人用)</t>
    <phoneticPr fontId="1"/>
  </si>
  <si>
    <t>　シーマーチン(2人用)</t>
    <phoneticPr fontId="1"/>
  </si>
  <si>
    <t>　シーホッパー(1人用)</t>
    <phoneticPr fontId="1"/>
  </si>
  <si>
    <t xml:space="preserve">　ダックリング(1人用) </t>
    <phoneticPr fontId="1"/>
  </si>
  <si>
    <t>　カヤック</t>
    <phoneticPr fontId="1"/>
  </si>
  <si>
    <t>　カナディアン</t>
    <phoneticPr fontId="1"/>
  </si>
  <si>
    <t>会議室A
　（収容人数：約12名）</t>
    <phoneticPr fontId="1"/>
  </si>
  <si>
    <t>会議室B
　（収容人数：約12名）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</si>
</sst>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_ "/>
    <numFmt numFmtId="178" formatCode="&quot;円&quot;\)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lightDown"/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177" fontId="0" fillId="0" borderId="0" xfId="0" applyNumberFormat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3" borderId="4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0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7" xfId="0" applyFill="1" applyBorder="1" applyAlignment="1">
      <alignment horizontal="left" vertical="center"/>
    </xf>
    <xf numFmtId="38" fontId="3" fillId="3" borderId="8" xfId="1" applyFont="1" applyFill="1" applyBorder="1">
      <alignment vertical="center"/>
    </xf>
    <xf numFmtId="0" fontId="0" fillId="3" borderId="9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7" fillId="0" borderId="0" xfId="0" applyFont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3" borderId="0" xfId="0" applyFont="1" applyFill="1" applyBorder="1">
      <alignment vertical="center"/>
    </xf>
    <xf numFmtId="0" fontId="7" fillId="0" borderId="2" xfId="0" applyFont="1" applyBorder="1" applyAlignment="1">
      <alignment horizontal="left" vertical="center"/>
    </xf>
    <xf numFmtId="178" fontId="7" fillId="0" borderId="2" xfId="0" applyNumberFormat="1" applyFont="1" applyBorder="1">
      <alignment vertical="center"/>
    </xf>
    <xf numFmtId="0" fontId="7" fillId="0" borderId="0" xfId="0" applyFont="1" applyBorder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8" xfId="0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 applyFont="1" applyBorder="1" applyAlignment="1">
      <alignment horizontal="right" vertical="center"/>
    </xf>
    <xf numFmtId="0" fontId="11" fillId="2" borderId="18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18" xfId="0" applyFill="1" applyBorder="1">
      <alignment vertical="center"/>
    </xf>
    <xf numFmtId="0" fontId="11" fillId="2" borderId="17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7" xfId="0" applyFill="1" applyBorder="1">
      <alignment vertical="center"/>
    </xf>
    <xf numFmtId="38" fontId="7" fillId="0" borderId="2" xfId="1" applyFont="1" applyBorder="1">
      <alignment vertical="center"/>
    </xf>
    <xf numFmtId="38" fontId="6" fillId="0" borderId="18" xfId="1" applyFont="1" applyBorder="1">
      <alignment vertical="center"/>
    </xf>
    <xf numFmtId="38" fontId="6" fillId="0" borderId="17" xfId="1" applyFont="1" applyBorder="1">
      <alignment vertical="center"/>
    </xf>
    <xf numFmtId="38" fontId="6" fillId="0" borderId="0" xfId="1" applyFont="1" applyBorder="1">
      <alignment vertical="center"/>
    </xf>
    <xf numFmtId="38" fontId="6" fillId="2" borderId="18" xfId="1" applyFont="1" applyFill="1" applyBorder="1">
      <alignment vertical="center"/>
    </xf>
    <xf numFmtId="38" fontId="6" fillId="2" borderId="17" xfId="1" applyFont="1" applyFill="1" applyBorder="1">
      <alignment vertical="center"/>
    </xf>
    <xf numFmtId="38" fontId="6" fillId="3" borderId="0" xfId="1" applyFont="1" applyFill="1" applyBorder="1" applyAlignment="1">
      <alignment horizontal="right" vertical="center"/>
    </xf>
    <xf numFmtId="38" fontId="6" fillId="0" borderId="18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38" fontId="7" fillId="0" borderId="2" xfId="1" applyFont="1" applyBorder="1" applyAlignment="1">
      <alignment horizontal="right" vertical="center"/>
    </xf>
    <xf numFmtId="38" fontId="7" fillId="0" borderId="2" xfId="1" applyFont="1" applyFill="1" applyBorder="1" applyAlignment="1">
      <alignment horizontal="right" vertical="center"/>
    </xf>
    <xf numFmtId="0" fontId="0" fillId="0" borderId="1" xfId="0" applyBorder="1" applyProtection="1">
      <alignment vertical="center"/>
    </xf>
    <xf numFmtId="0" fontId="9" fillId="0" borderId="0" xfId="0" applyFont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0" xfId="0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12" xfId="0" applyFont="1" applyFill="1" applyBorder="1" applyAlignment="1">
      <alignment horizontal="right" vertical="center"/>
    </xf>
    <xf numFmtId="38" fontId="13" fillId="3" borderId="0" xfId="1" applyFont="1" applyFill="1" applyBorder="1" applyAlignment="1">
      <alignment horizontal="right" vertical="center"/>
    </xf>
    <xf numFmtId="38" fontId="13" fillId="3" borderId="12" xfId="1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8"/>
  <sheetViews>
    <sheetView showGridLines="0" tabSelected="1" topLeftCell="A4" zoomScale="85" zoomScaleNormal="85" zoomScaleSheetLayoutView="70" workbookViewId="0">
      <selection activeCell="P46" sqref="P46"/>
    </sheetView>
  </sheetViews>
  <sheetFormatPr defaultRowHeight="13.5" x14ac:dyDescent="0.15"/>
  <cols>
    <col min="1" max="1" width="2" customWidth="1"/>
    <col min="2" max="2" width="7.375" customWidth="1"/>
    <col min="3" max="3" width="22.125" customWidth="1"/>
    <col min="4" max="4" width="7.875" customWidth="1"/>
    <col min="6" max="6" width="4" customWidth="1"/>
    <col min="7" max="7" width="3.25" style="3" customWidth="1"/>
    <col min="9" max="9" width="6.125" customWidth="1"/>
    <col min="10" max="10" width="3.25" style="3" customWidth="1"/>
    <col min="12" max="13" width="6.375" customWidth="1"/>
    <col min="14" max="14" width="12.875" customWidth="1"/>
    <col min="15" max="15" width="3.5" customWidth="1"/>
    <col min="18" max="18" width="11.25" customWidth="1"/>
    <col min="21" max="21" width="9.25" customWidth="1"/>
    <col min="22" max="22" width="5.25" customWidth="1"/>
  </cols>
  <sheetData>
    <row r="1" spans="1:21" ht="32.25" customHeight="1" x14ac:dyDescent="0.15">
      <c r="A1" s="103" t="s">
        <v>32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21" ht="12" customHeight="1" x14ac:dyDescent="0.15">
      <c r="A2" s="83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21" x14ac:dyDescent="0.15">
      <c r="G3" s="8"/>
      <c r="J3" s="8"/>
    </row>
    <row r="4" spans="1:21" x14ac:dyDescent="0.15">
      <c r="B4" s="35" t="s">
        <v>35</v>
      </c>
    </row>
    <row r="5" spans="1:21" ht="14.25" thickBot="1" x14ac:dyDescent="0.2"/>
    <row r="6" spans="1:21" ht="14.25" x14ac:dyDescent="0.15">
      <c r="B6" s="20" t="s">
        <v>14</v>
      </c>
      <c r="O6" s="22"/>
      <c r="P6" s="23"/>
      <c r="Q6" s="23"/>
      <c r="R6" s="23"/>
      <c r="S6" s="23"/>
      <c r="T6" s="23"/>
      <c r="U6" s="24"/>
    </row>
    <row r="7" spans="1:21" ht="14.25" x14ac:dyDescent="0.15">
      <c r="B7" s="20"/>
      <c r="G7" s="57"/>
      <c r="J7" s="57"/>
      <c r="O7" s="89" t="s">
        <v>21</v>
      </c>
      <c r="P7" s="90"/>
      <c r="Q7" s="90"/>
      <c r="R7" s="90"/>
      <c r="S7" s="90"/>
      <c r="T7" s="90"/>
      <c r="U7" s="91"/>
    </row>
    <row r="8" spans="1:21" ht="14.25" x14ac:dyDescent="0.15">
      <c r="C8" s="35" t="s">
        <v>39</v>
      </c>
      <c r="O8" s="84"/>
      <c r="P8" s="80"/>
      <c r="Q8" s="80"/>
      <c r="R8" s="80"/>
      <c r="S8" s="80"/>
      <c r="T8" s="80"/>
      <c r="U8" s="81"/>
    </row>
    <row r="9" spans="1:21" x14ac:dyDescent="0.15">
      <c r="C9" s="35" t="s">
        <v>29</v>
      </c>
      <c r="O9" s="25"/>
      <c r="P9" s="26"/>
      <c r="Q9" s="26"/>
      <c r="R9" s="26"/>
      <c r="S9" s="26"/>
      <c r="T9" s="26"/>
      <c r="U9" s="27"/>
    </row>
    <row r="10" spans="1:21" x14ac:dyDescent="0.15">
      <c r="C10" s="35"/>
      <c r="G10" s="57"/>
      <c r="J10" s="57"/>
      <c r="O10" s="28" t="s">
        <v>18</v>
      </c>
      <c r="P10" s="26" t="s">
        <v>43</v>
      </c>
      <c r="Q10" s="26"/>
      <c r="R10" s="26"/>
      <c r="S10" s="26"/>
      <c r="T10" s="26"/>
      <c r="U10" s="27"/>
    </row>
    <row r="11" spans="1:21" x14ac:dyDescent="0.15">
      <c r="E11" s="36" t="s">
        <v>42</v>
      </c>
      <c r="G11" s="57"/>
      <c r="O11" s="28"/>
      <c r="P11" s="26"/>
      <c r="Q11" s="26"/>
      <c r="R11" s="26"/>
      <c r="S11" s="26"/>
      <c r="T11" s="26"/>
      <c r="U11" s="27"/>
    </row>
    <row r="12" spans="1:21" x14ac:dyDescent="0.15">
      <c r="E12" s="39" t="s">
        <v>40</v>
      </c>
      <c r="H12" s="39" t="s">
        <v>10</v>
      </c>
      <c r="O12" s="28"/>
      <c r="P12" s="26"/>
      <c r="Q12" s="26"/>
      <c r="R12" s="26"/>
      <c r="S12" s="26"/>
      <c r="T12" s="26"/>
      <c r="U12" s="27"/>
    </row>
    <row r="13" spans="1:21" ht="3.75" customHeight="1" x14ac:dyDescent="0.15">
      <c r="E13" s="6"/>
      <c r="G13" s="6"/>
      <c r="H13" s="6"/>
      <c r="J13" s="6"/>
      <c r="O13" s="28"/>
      <c r="P13" s="26"/>
      <c r="Q13" s="26"/>
      <c r="R13" s="26"/>
      <c r="S13" s="26"/>
      <c r="T13" s="26"/>
      <c r="U13" s="27"/>
    </row>
    <row r="14" spans="1:21" x14ac:dyDescent="0.15">
      <c r="B14" s="106" t="s">
        <v>25</v>
      </c>
      <c r="C14" s="105" t="s">
        <v>44</v>
      </c>
      <c r="D14" s="51" t="s">
        <v>5</v>
      </c>
      <c r="E14" s="1"/>
      <c r="F14" s="51" t="s">
        <v>41</v>
      </c>
      <c r="G14" s="54" t="s">
        <v>12</v>
      </c>
      <c r="H14" s="1"/>
      <c r="I14" s="51" t="s">
        <v>11</v>
      </c>
      <c r="J14" s="54" t="s">
        <v>13</v>
      </c>
      <c r="K14" s="67">
        <f>600*E14*H14</f>
        <v>0</v>
      </c>
      <c r="L14" s="53" t="s">
        <v>1</v>
      </c>
      <c r="O14" s="25"/>
      <c r="P14" s="95" t="s">
        <v>22</v>
      </c>
      <c r="Q14" s="95"/>
      <c r="R14" s="26"/>
      <c r="S14" s="72">
        <f>K40</f>
        <v>0</v>
      </c>
      <c r="T14" s="26" t="s">
        <v>1</v>
      </c>
      <c r="U14" s="27"/>
    </row>
    <row r="15" spans="1:21" x14ac:dyDescent="0.15">
      <c r="B15" s="107"/>
      <c r="C15" s="99"/>
      <c r="D15" s="52" t="s">
        <v>6</v>
      </c>
      <c r="E15" s="78"/>
      <c r="F15" s="52" t="s">
        <v>41</v>
      </c>
      <c r="G15" s="49" t="s">
        <v>12</v>
      </c>
      <c r="H15" s="78"/>
      <c r="I15" s="52" t="s">
        <v>11</v>
      </c>
      <c r="J15" s="49" t="s">
        <v>13</v>
      </c>
      <c r="K15" s="68">
        <f>300*E15*H15</f>
        <v>0</v>
      </c>
      <c r="L15" s="50" t="s">
        <v>1</v>
      </c>
      <c r="O15" s="25"/>
      <c r="P15" s="95" t="s">
        <v>23</v>
      </c>
      <c r="Q15" s="95"/>
      <c r="R15" s="26"/>
      <c r="S15" s="72">
        <f>IF(K66="0",K62,K66)</f>
        <v>0</v>
      </c>
      <c r="T15" s="26" t="s">
        <v>1</v>
      </c>
      <c r="U15" s="27"/>
    </row>
    <row r="16" spans="1:21" x14ac:dyDescent="0.15">
      <c r="B16" s="107"/>
      <c r="C16" s="98" t="s">
        <v>45</v>
      </c>
      <c r="D16" s="40" t="s">
        <v>5</v>
      </c>
      <c r="E16" s="78"/>
      <c r="F16" s="40" t="s">
        <v>41</v>
      </c>
      <c r="G16" s="17" t="s">
        <v>12</v>
      </c>
      <c r="H16" s="78"/>
      <c r="I16" s="40" t="s">
        <v>11</v>
      </c>
      <c r="J16" s="17" t="s">
        <v>13</v>
      </c>
      <c r="K16" s="69">
        <f>600*E16*H16</f>
        <v>0</v>
      </c>
      <c r="L16" s="2" t="s">
        <v>1</v>
      </c>
      <c r="O16" s="25"/>
      <c r="P16" s="82"/>
      <c r="Q16" s="82"/>
      <c r="R16" s="26"/>
      <c r="S16" s="72"/>
      <c r="T16" s="26"/>
      <c r="U16" s="27"/>
    </row>
    <row r="17" spans="2:21" x14ac:dyDescent="0.15">
      <c r="B17" s="107"/>
      <c r="C17" s="99"/>
      <c r="D17" s="52" t="s">
        <v>6</v>
      </c>
      <c r="E17" s="78"/>
      <c r="F17" s="52" t="s">
        <v>41</v>
      </c>
      <c r="G17" s="49" t="s">
        <v>12</v>
      </c>
      <c r="H17" s="78"/>
      <c r="I17" s="52" t="s">
        <v>11</v>
      </c>
      <c r="J17" s="49" t="s">
        <v>13</v>
      </c>
      <c r="K17" s="68">
        <f>300*E17*H17</f>
        <v>0</v>
      </c>
      <c r="L17" s="50" t="s">
        <v>1</v>
      </c>
      <c r="O17" s="25"/>
      <c r="P17" s="26"/>
      <c r="Q17" s="113" t="s">
        <v>0</v>
      </c>
      <c r="R17" s="115">
        <f>SUM(S14:S15)</f>
        <v>0</v>
      </c>
      <c r="S17" s="115"/>
      <c r="T17" s="117" t="s">
        <v>1</v>
      </c>
      <c r="U17" s="27"/>
    </row>
    <row r="18" spans="2:21" ht="15" thickBot="1" x14ac:dyDescent="0.2">
      <c r="B18" s="107"/>
      <c r="C18" s="98" t="s">
        <v>46</v>
      </c>
      <c r="D18" s="40" t="s">
        <v>5</v>
      </c>
      <c r="E18" s="78"/>
      <c r="F18" s="40" t="s">
        <v>41</v>
      </c>
      <c r="G18" s="17" t="s">
        <v>12</v>
      </c>
      <c r="H18" s="78"/>
      <c r="I18" s="40" t="s">
        <v>11</v>
      </c>
      <c r="J18" s="17" t="s">
        <v>13</v>
      </c>
      <c r="K18" s="69">
        <f>400*E18*H18</f>
        <v>0</v>
      </c>
      <c r="L18" s="2" t="s">
        <v>1</v>
      </c>
      <c r="O18" s="25"/>
      <c r="P18" s="41"/>
      <c r="Q18" s="114"/>
      <c r="R18" s="116"/>
      <c r="S18" s="116"/>
      <c r="T18" s="118"/>
      <c r="U18" s="29"/>
    </row>
    <row r="19" spans="2:21" ht="14.25" thickTop="1" x14ac:dyDescent="0.15">
      <c r="B19" s="107"/>
      <c r="C19" s="99"/>
      <c r="D19" s="52" t="s">
        <v>6</v>
      </c>
      <c r="E19" s="78"/>
      <c r="F19" s="52" t="s">
        <v>41</v>
      </c>
      <c r="G19" s="49" t="s">
        <v>12</v>
      </c>
      <c r="H19" s="78"/>
      <c r="I19" s="52" t="s">
        <v>11</v>
      </c>
      <c r="J19" s="49" t="s">
        <v>13</v>
      </c>
      <c r="K19" s="68">
        <f>200*E19*H19</f>
        <v>0</v>
      </c>
      <c r="L19" s="50" t="s">
        <v>1</v>
      </c>
      <c r="O19" s="25"/>
      <c r="P19" s="26"/>
      <c r="Q19" s="26"/>
      <c r="R19" s="26"/>
      <c r="S19" s="26"/>
      <c r="T19" s="26"/>
      <c r="U19" s="27"/>
    </row>
    <row r="20" spans="2:21" x14ac:dyDescent="0.15">
      <c r="B20" s="107"/>
      <c r="C20" s="98" t="s">
        <v>47</v>
      </c>
      <c r="D20" s="40" t="s">
        <v>5</v>
      </c>
      <c r="E20" s="78"/>
      <c r="F20" s="40" t="s">
        <v>41</v>
      </c>
      <c r="G20" s="17" t="s">
        <v>12</v>
      </c>
      <c r="H20" s="78"/>
      <c r="I20" s="40" t="s">
        <v>11</v>
      </c>
      <c r="J20" s="17" t="s">
        <v>13</v>
      </c>
      <c r="K20" s="69">
        <f>350*E20*H20</f>
        <v>0</v>
      </c>
      <c r="L20" s="2" t="s">
        <v>1</v>
      </c>
      <c r="O20" s="25"/>
      <c r="P20" s="26"/>
      <c r="Q20" s="26"/>
      <c r="R20" s="26"/>
      <c r="S20" s="26"/>
      <c r="T20" s="26"/>
      <c r="U20" s="27"/>
    </row>
    <row r="21" spans="2:21" x14ac:dyDescent="0.15">
      <c r="B21" s="108"/>
      <c r="C21" s="99"/>
      <c r="D21" s="52" t="s">
        <v>6</v>
      </c>
      <c r="E21" s="78"/>
      <c r="F21" s="52" t="s">
        <v>41</v>
      </c>
      <c r="G21" s="49" t="s">
        <v>12</v>
      </c>
      <c r="H21" s="78"/>
      <c r="I21" s="52" t="s">
        <v>11</v>
      </c>
      <c r="J21" s="49" t="s">
        <v>13</v>
      </c>
      <c r="K21" s="68">
        <f>150*E21*H21</f>
        <v>0</v>
      </c>
      <c r="L21" s="50" t="s">
        <v>1</v>
      </c>
      <c r="O21" s="92" t="s">
        <v>17</v>
      </c>
      <c r="P21" s="93"/>
      <c r="Q21" s="93"/>
      <c r="R21" s="93"/>
      <c r="S21" s="93"/>
      <c r="T21" s="93"/>
      <c r="U21" s="94"/>
    </row>
    <row r="22" spans="2:21" ht="14.25" thickBot="1" x14ac:dyDescent="0.2">
      <c r="D22" s="40"/>
      <c r="E22" s="16"/>
      <c r="F22" s="38"/>
      <c r="G22" s="17"/>
      <c r="H22" s="16"/>
      <c r="I22" s="40"/>
      <c r="J22" s="17"/>
      <c r="K22" s="2"/>
      <c r="L22" s="2"/>
      <c r="M22" s="2"/>
      <c r="O22" s="30"/>
      <c r="P22" s="31"/>
      <c r="Q22" s="31"/>
      <c r="R22" s="31"/>
      <c r="S22" s="31"/>
      <c r="T22" s="31"/>
      <c r="U22" s="32"/>
    </row>
    <row r="23" spans="2:21" hidden="1" x14ac:dyDescent="0.15">
      <c r="D23" s="40"/>
      <c r="E23" s="4"/>
      <c r="F23" s="38"/>
      <c r="G23" s="17"/>
      <c r="H23" s="4"/>
      <c r="I23" s="40"/>
      <c r="J23" s="17"/>
      <c r="K23" s="2"/>
      <c r="L23" s="2"/>
      <c r="M23" s="2"/>
    </row>
    <row r="24" spans="2:21" hidden="1" x14ac:dyDescent="0.15">
      <c r="B24" s="106" t="s">
        <v>26</v>
      </c>
      <c r="C24" s="111" t="s">
        <v>2</v>
      </c>
      <c r="D24" s="59" t="s">
        <v>5</v>
      </c>
      <c r="E24" s="60"/>
      <c r="F24" s="59" t="s">
        <v>41</v>
      </c>
      <c r="G24" s="61" t="s">
        <v>12</v>
      </c>
      <c r="H24" s="60"/>
      <c r="I24" s="59" t="s">
        <v>11</v>
      </c>
      <c r="J24" s="61" t="s">
        <v>13</v>
      </c>
      <c r="K24" s="70">
        <f>1200*E24*H24</f>
        <v>0</v>
      </c>
      <c r="L24" s="62" t="s">
        <v>1</v>
      </c>
    </row>
    <row r="25" spans="2:21" hidden="1" x14ac:dyDescent="0.15">
      <c r="B25" s="107"/>
      <c r="C25" s="112"/>
      <c r="D25" s="63" t="s">
        <v>6</v>
      </c>
      <c r="E25" s="60"/>
      <c r="F25" s="63" t="s">
        <v>41</v>
      </c>
      <c r="G25" s="64" t="s">
        <v>12</v>
      </c>
      <c r="H25" s="60"/>
      <c r="I25" s="63" t="s">
        <v>11</v>
      </c>
      <c r="J25" s="64" t="s">
        <v>13</v>
      </c>
      <c r="K25" s="71">
        <f>600*E25*H25</f>
        <v>0</v>
      </c>
      <c r="L25" s="65" t="s">
        <v>1</v>
      </c>
    </row>
    <row r="26" spans="2:21" hidden="1" x14ac:dyDescent="0.15">
      <c r="B26" s="107"/>
      <c r="C26" s="109" t="s">
        <v>3</v>
      </c>
      <c r="D26" s="40" t="s">
        <v>5</v>
      </c>
      <c r="E26" s="1"/>
      <c r="F26" s="40" t="s">
        <v>41</v>
      </c>
      <c r="G26" s="17" t="s">
        <v>12</v>
      </c>
      <c r="H26" s="1"/>
      <c r="I26" s="40" t="s">
        <v>11</v>
      </c>
      <c r="J26" s="17" t="s">
        <v>13</v>
      </c>
      <c r="K26" s="69">
        <f>450*E26*H26</f>
        <v>0</v>
      </c>
      <c r="L26" s="2" t="s">
        <v>1</v>
      </c>
    </row>
    <row r="27" spans="2:21" hidden="1" x14ac:dyDescent="0.15">
      <c r="B27" s="107"/>
      <c r="C27" s="110"/>
      <c r="D27" s="52" t="s">
        <v>6</v>
      </c>
      <c r="E27" s="1"/>
      <c r="F27" s="52" t="s">
        <v>41</v>
      </c>
      <c r="G27" s="49" t="s">
        <v>12</v>
      </c>
      <c r="H27" s="1"/>
      <c r="I27" s="52" t="s">
        <v>11</v>
      </c>
      <c r="J27" s="49" t="s">
        <v>13</v>
      </c>
      <c r="K27" s="68">
        <f>200*E27*H27</f>
        <v>0</v>
      </c>
      <c r="L27" s="50" t="s">
        <v>1</v>
      </c>
    </row>
    <row r="28" spans="2:21" hidden="1" x14ac:dyDescent="0.15">
      <c r="B28" s="107"/>
      <c r="C28" s="109" t="s">
        <v>4</v>
      </c>
      <c r="D28" s="40" t="s">
        <v>5</v>
      </c>
      <c r="E28" s="1"/>
      <c r="F28" s="40" t="s">
        <v>41</v>
      </c>
      <c r="G28" s="17" t="s">
        <v>12</v>
      </c>
      <c r="H28" s="1"/>
      <c r="I28" s="40" t="s">
        <v>11</v>
      </c>
      <c r="J28" s="17" t="s">
        <v>13</v>
      </c>
      <c r="K28" s="69">
        <f>700*E28*H28</f>
        <v>0</v>
      </c>
      <c r="L28" s="2" t="s">
        <v>1</v>
      </c>
    </row>
    <row r="29" spans="2:21" hidden="1" x14ac:dyDescent="0.15">
      <c r="B29" s="108"/>
      <c r="C29" s="110"/>
      <c r="D29" s="52" t="s">
        <v>6</v>
      </c>
      <c r="E29" s="1"/>
      <c r="F29" s="52" t="s">
        <v>41</v>
      </c>
      <c r="G29" s="49" t="s">
        <v>12</v>
      </c>
      <c r="H29" s="1"/>
      <c r="I29" s="52" t="s">
        <v>11</v>
      </c>
      <c r="J29" s="49" t="s">
        <v>13</v>
      </c>
      <c r="K29" s="68">
        <f>350*E29*H29</f>
        <v>0</v>
      </c>
      <c r="L29" s="50" t="s">
        <v>1</v>
      </c>
    </row>
    <row r="30" spans="2:21" hidden="1" x14ac:dyDescent="0.15">
      <c r="D30" s="40"/>
      <c r="E30" s="16"/>
      <c r="F30" s="38"/>
      <c r="G30" s="17"/>
      <c r="H30" s="16"/>
      <c r="I30" s="40"/>
      <c r="J30" s="17"/>
      <c r="K30" s="2"/>
      <c r="L30" s="2"/>
      <c r="M30" s="2"/>
    </row>
    <row r="31" spans="2:21" x14ac:dyDescent="0.15">
      <c r="D31" s="40"/>
      <c r="E31" s="4"/>
      <c r="F31" s="38"/>
      <c r="G31" s="17"/>
      <c r="H31" s="4"/>
      <c r="I31" s="40"/>
      <c r="J31" s="17"/>
      <c r="K31" s="2"/>
      <c r="L31" s="2"/>
      <c r="M31" s="2"/>
    </row>
    <row r="32" spans="2:21" x14ac:dyDescent="0.15">
      <c r="B32" s="106" t="s">
        <v>27</v>
      </c>
      <c r="C32" s="105" t="s">
        <v>48</v>
      </c>
      <c r="D32" s="51" t="s">
        <v>5</v>
      </c>
      <c r="E32" s="1"/>
      <c r="F32" s="51" t="s">
        <v>41</v>
      </c>
      <c r="G32" s="54" t="s">
        <v>12</v>
      </c>
      <c r="H32" s="1"/>
      <c r="I32" s="51" t="s">
        <v>11</v>
      </c>
      <c r="J32" s="54" t="s">
        <v>13</v>
      </c>
      <c r="K32" s="67">
        <f>350*E32*H32</f>
        <v>0</v>
      </c>
      <c r="L32" s="53" t="s">
        <v>1</v>
      </c>
    </row>
    <row r="33" spans="2:21" x14ac:dyDescent="0.15">
      <c r="B33" s="107"/>
      <c r="C33" s="99"/>
      <c r="D33" s="52" t="s">
        <v>6</v>
      </c>
      <c r="E33" s="1"/>
      <c r="F33" s="52" t="s">
        <v>41</v>
      </c>
      <c r="G33" s="49" t="s">
        <v>12</v>
      </c>
      <c r="H33" s="1"/>
      <c r="I33" s="52" t="s">
        <v>11</v>
      </c>
      <c r="J33" s="49" t="s">
        <v>13</v>
      </c>
      <c r="K33" s="68">
        <f>150*E33*H33</f>
        <v>0</v>
      </c>
      <c r="L33" s="50" t="s">
        <v>1</v>
      </c>
    </row>
    <row r="34" spans="2:21" x14ac:dyDescent="0.15">
      <c r="B34" s="107"/>
      <c r="C34" s="98" t="s">
        <v>49</v>
      </c>
      <c r="D34" s="40" t="s">
        <v>5</v>
      </c>
      <c r="E34" s="1"/>
      <c r="F34" s="40" t="s">
        <v>41</v>
      </c>
      <c r="G34" s="17" t="s">
        <v>12</v>
      </c>
      <c r="H34" s="1"/>
      <c r="I34" s="40" t="s">
        <v>11</v>
      </c>
      <c r="J34" s="17" t="s">
        <v>13</v>
      </c>
      <c r="K34" s="69">
        <f>450*E34*H34</f>
        <v>0</v>
      </c>
      <c r="L34" s="2" t="s">
        <v>1</v>
      </c>
      <c r="O34" s="96" t="s">
        <v>36</v>
      </c>
      <c r="P34" s="96"/>
      <c r="Q34" s="96"/>
      <c r="R34" s="96"/>
      <c r="S34" s="96"/>
      <c r="T34" s="96"/>
      <c r="U34" s="96"/>
    </row>
    <row r="35" spans="2:21" x14ac:dyDescent="0.15">
      <c r="B35" s="108"/>
      <c r="C35" s="99"/>
      <c r="D35" s="52" t="s">
        <v>6</v>
      </c>
      <c r="E35" s="1"/>
      <c r="F35" s="52" t="s">
        <v>41</v>
      </c>
      <c r="G35" s="49" t="s">
        <v>12</v>
      </c>
      <c r="H35" s="1"/>
      <c r="I35" s="52" t="s">
        <v>11</v>
      </c>
      <c r="J35" s="49" t="s">
        <v>13</v>
      </c>
      <c r="K35" s="68">
        <f>200*E35*H35</f>
        <v>0</v>
      </c>
      <c r="L35" s="50" t="s">
        <v>1</v>
      </c>
    </row>
    <row r="36" spans="2:21" x14ac:dyDescent="0.15">
      <c r="D36" s="39"/>
      <c r="F36" s="37"/>
      <c r="I36" s="37"/>
      <c r="O36" s="96" t="s">
        <v>31</v>
      </c>
      <c r="P36" s="96"/>
      <c r="Q36" s="96"/>
      <c r="R36" s="96"/>
      <c r="S36" s="96"/>
      <c r="T36" s="96"/>
      <c r="U36" s="96"/>
    </row>
    <row r="37" spans="2:21" x14ac:dyDescent="0.15">
      <c r="C37" s="33"/>
      <c r="D37" s="39" t="s">
        <v>5</v>
      </c>
      <c r="E37">
        <f>E14+E16+E18+E20+E24+E26+E28+E32+E34</f>
        <v>0</v>
      </c>
      <c r="F37" s="37" t="s">
        <v>41</v>
      </c>
      <c r="O37" s="96" t="s">
        <v>30</v>
      </c>
      <c r="P37" s="96"/>
      <c r="Q37" s="96"/>
      <c r="R37" s="96"/>
      <c r="S37" s="96"/>
      <c r="T37" s="96"/>
      <c r="U37" s="96"/>
    </row>
    <row r="38" spans="2:21" x14ac:dyDescent="0.15">
      <c r="D38" s="39" t="s">
        <v>6</v>
      </c>
      <c r="E38">
        <f>E15+E17+E19+E21+E25+E27+E29+E33+E35</f>
        <v>0</v>
      </c>
      <c r="F38" s="37" t="s">
        <v>41</v>
      </c>
    </row>
    <row r="39" spans="2:21" x14ac:dyDescent="0.15">
      <c r="D39" s="18"/>
      <c r="G39" s="6"/>
      <c r="J39" s="6"/>
    </row>
    <row r="40" spans="2:21" x14ac:dyDescent="0.15">
      <c r="D40" s="42" t="s">
        <v>19</v>
      </c>
      <c r="E40" s="13">
        <f>SUM(E37:E39)</f>
        <v>0</v>
      </c>
      <c r="F40" s="14" t="s">
        <v>41</v>
      </c>
      <c r="G40" s="14"/>
      <c r="H40" s="15"/>
      <c r="I40" s="88" t="s">
        <v>19</v>
      </c>
      <c r="J40" s="88"/>
      <c r="K40" s="66">
        <f>SUM(K14:K35)</f>
        <v>0</v>
      </c>
      <c r="L40" s="13" t="s">
        <v>1</v>
      </c>
      <c r="M40" s="44"/>
    </row>
    <row r="42" spans="2:21" ht="14.25" x14ac:dyDescent="0.15">
      <c r="B42" s="20" t="s">
        <v>15</v>
      </c>
    </row>
    <row r="44" spans="2:21" x14ac:dyDescent="0.15">
      <c r="C44" s="35" t="s">
        <v>28</v>
      </c>
    </row>
    <row r="46" spans="2:21" x14ac:dyDescent="0.15">
      <c r="E46" s="36" t="s">
        <v>33</v>
      </c>
    </row>
    <row r="47" spans="2:21" ht="4.5" customHeight="1" x14ac:dyDescent="0.15">
      <c r="E47" s="19"/>
      <c r="G47" s="6"/>
      <c r="J47" s="6"/>
    </row>
    <row r="48" spans="2:21" ht="13.5" customHeight="1" x14ac:dyDescent="0.15">
      <c r="B48" s="100"/>
      <c r="C48" s="97" t="s">
        <v>37</v>
      </c>
      <c r="D48" s="55" t="s">
        <v>7</v>
      </c>
      <c r="E48" s="12"/>
      <c r="F48" s="56"/>
      <c r="G48" s="54"/>
      <c r="H48" s="73" t="str">
        <f>IF(E48="✔","3000","0")</f>
        <v>0</v>
      </c>
      <c r="I48" s="53" t="s">
        <v>1</v>
      </c>
    </row>
    <row r="49" spans="2:14" x14ac:dyDescent="0.15">
      <c r="B49" s="101"/>
      <c r="C49" s="98"/>
      <c r="D49" s="45" t="s">
        <v>8</v>
      </c>
      <c r="E49" s="12"/>
      <c r="F49" s="47"/>
      <c r="G49" s="17"/>
      <c r="H49" s="74" t="str">
        <f>IF(E49="✔","1300","0")</f>
        <v>0</v>
      </c>
      <c r="I49" s="2" t="s">
        <v>1</v>
      </c>
    </row>
    <row r="50" spans="2:14" x14ac:dyDescent="0.15">
      <c r="B50" s="102"/>
      <c r="C50" s="99"/>
      <c r="D50" s="46" t="s">
        <v>9</v>
      </c>
      <c r="E50" s="12"/>
      <c r="F50" s="48"/>
      <c r="G50" s="49"/>
      <c r="H50" s="75" t="str">
        <f>IF(E50="✔","1700","0")</f>
        <v>0</v>
      </c>
      <c r="I50" s="50" t="s">
        <v>1</v>
      </c>
    </row>
    <row r="51" spans="2:14" ht="13.5" customHeight="1" x14ac:dyDescent="0.15">
      <c r="B51" s="100"/>
      <c r="C51" s="97" t="s">
        <v>38</v>
      </c>
      <c r="D51" s="51" t="s">
        <v>7</v>
      </c>
      <c r="E51" s="12"/>
      <c r="F51" s="53"/>
      <c r="G51" s="54"/>
      <c r="H51" s="73" t="str">
        <f>IF(E51="✔","1000","0")</f>
        <v>0</v>
      </c>
      <c r="I51" s="53" t="s">
        <v>1</v>
      </c>
    </row>
    <row r="52" spans="2:14" x14ac:dyDescent="0.15">
      <c r="B52" s="101"/>
      <c r="C52" s="98"/>
      <c r="D52" s="40" t="s">
        <v>8</v>
      </c>
      <c r="E52" s="12"/>
      <c r="F52" s="2"/>
      <c r="G52" s="17"/>
      <c r="H52" s="74" t="str">
        <f>IF(E52="✔","400","0")</f>
        <v>0</v>
      </c>
      <c r="I52" s="2" t="s">
        <v>1</v>
      </c>
    </row>
    <row r="53" spans="2:14" x14ac:dyDescent="0.15">
      <c r="B53" s="102"/>
      <c r="C53" s="99"/>
      <c r="D53" s="52" t="s">
        <v>9</v>
      </c>
      <c r="E53" s="12"/>
      <c r="F53" s="50"/>
      <c r="G53" s="49"/>
      <c r="H53" s="75" t="str">
        <f>IF(E53="✔","600","0")</f>
        <v>0</v>
      </c>
      <c r="I53" s="50" t="s">
        <v>1</v>
      </c>
    </row>
    <row r="54" spans="2:14" ht="13.5" customHeight="1" x14ac:dyDescent="0.15">
      <c r="B54" s="100"/>
      <c r="C54" s="97" t="s">
        <v>50</v>
      </c>
      <c r="D54" s="40" t="s">
        <v>7</v>
      </c>
      <c r="E54" s="12"/>
      <c r="F54" s="2"/>
      <c r="G54" s="85"/>
      <c r="H54" s="74" t="str">
        <f>IF(E54="✔","600","0")</f>
        <v>0</v>
      </c>
      <c r="I54" s="2" t="s">
        <v>1</v>
      </c>
      <c r="J54" s="87"/>
    </row>
    <row r="55" spans="2:14" x14ac:dyDescent="0.15">
      <c r="B55" s="101"/>
      <c r="C55" s="98"/>
      <c r="D55" s="40" t="s">
        <v>8</v>
      </c>
      <c r="E55" s="12"/>
      <c r="F55" s="2"/>
      <c r="G55" s="85"/>
      <c r="H55" s="74" t="str">
        <f>IF(E55="✔","300","0")</f>
        <v>0</v>
      </c>
      <c r="I55" s="2" t="s">
        <v>1</v>
      </c>
      <c r="J55" s="87"/>
    </row>
    <row r="56" spans="2:14" x14ac:dyDescent="0.15">
      <c r="B56" s="102"/>
      <c r="C56" s="99"/>
      <c r="D56" s="52" t="s">
        <v>9</v>
      </c>
      <c r="E56" s="12"/>
      <c r="F56" s="50"/>
      <c r="G56" s="86"/>
      <c r="H56" s="75" t="str">
        <f>IF(E56="✔","300","0")</f>
        <v>0</v>
      </c>
      <c r="I56" s="50" t="s">
        <v>1</v>
      </c>
      <c r="J56" s="87"/>
    </row>
    <row r="57" spans="2:14" ht="13.5" customHeight="1" x14ac:dyDescent="0.15">
      <c r="B57" s="100"/>
      <c r="C57" s="97" t="s">
        <v>51</v>
      </c>
      <c r="D57" s="40" t="s">
        <v>7</v>
      </c>
      <c r="E57" s="12"/>
      <c r="F57" s="2"/>
      <c r="G57" s="17"/>
      <c r="H57" s="74" t="str">
        <f>IF(E57="✔","600","0")</f>
        <v>0</v>
      </c>
      <c r="I57" s="2" t="s">
        <v>1</v>
      </c>
    </row>
    <row r="58" spans="2:14" x14ac:dyDescent="0.15">
      <c r="B58" s="101"/>
      <c r="C58" s="98"/>
      <c r="D58" s="40" t="s">
        <v>8</v>
      </c>
      <c r="E58" s="12"/>
      <c r="F58" s="2"/>
      <c r="G58" s="17"/>
      <c r="H58" s="74" t="str">
        <f>IF(E58="✔","300","0")</f>
        <v>0</v>
      </c>
      <c r="I58" s="2" t="s">
        <v>1</v>
      </c>
    </row>
    <row r="59" spans="2:14" x14ac:dyDescent="0.15">
      <c r="B59" s="102"/>
      <c r="C59" s="99"/>
      <c r="D59" s="52" t="s">
        <v>9</v>
      </c>
      <c r="E59" s="12"/>
      <c r="F59" s="50"/>
      <c r="G59" s="49"/>
      <c r="H59" s="75" t="str">
        <f>IF(E59="✔","300","0")</f>
        <v>0</v>
      </c>
      <c r="I59" s="50" t="s">
        <v>1</v>
      </c>
    </row>
    <row r="60" spans="2:14" ht="6" customHeight="1" x14ac:dyDescent="0.15">
      <c r="C60" s="6"/>
      <c r="E60" s="2"/>
      <c r="G60" s="6"/>
      <c r="H60" s="7"/>
      <c r="J60" s="6"/>
      <c r="N60" s="5"/>
    </row>
    <row r="61" spans="2:14" ht="6" customHeight="1" x14ac:dyDescent="0.15">
      <c r="C61" s="57"/>
      <c r="E61" s="2"/>
      <c r="G61" s="57"/>
      <c r="H61" s="7"/>
      <c r="J61" s="57"/>
      <c r="N61" s="57"/>
    </row>
    <row r="62" spans="2:14" x14ac:dyDescent="0.15">
      <c r="G62"/>
      <c r="I62" s="88" t="s">
        <v>19</v>
      </c>
      <c r="J62" s="88"/>
      <c r="K62" s="76">
        <f>H48+H49+H50+H51+H52+H53+H57+H58+H59+H54+H55+H56</f>
        <v>0</v>
      </c>
      <c r="L62" s="13" t="s">
        <v>1</v>
      </c>
      <c r="M62" s="44"/>
      <c r="N62" s="6"/>
    </row>
    <row r="63" spans="2:14" x14ac:dyDescent="0.15">
      <c r="G63"/>
      <c r="J63" s="6"/>
      <c r="K63" s="9"/>
      <c r="L63" s="2"/>
      <c r="M63" s="2"/>
      <c r="N63" s="6"/>
    </row>
    <row r="64" spans="2:14" x14ac:dyDescent="0.15">
      <c r="E64" s="35" t="s">
        <v>34</v>
      </c>
      <c r="G64"/>
      <c r="H64" s="11"/>
      <c r="J64" s="6"/>
      <c r="K64" s="9"/>
      <c r="L64" s="2"/>
      <c r="M64" s="2"/>
      <c r="N64" s="6"/>
    </row>
    <row r="65" spans="2:14" ht="10.5" customHeight="1" x14ac:dyDescent="0.15">
      <c r="G65"/>
      <c r="H65" s="11"/>
      <c r="J65" s="6"/>
      <c r="K65" s="9"/>
      <c r="L65" s="2"/>
      <c r="M65" s="2"/>
      <c r="N65" s="21"/>
    </row>
    <row r="66" spans="2:14" x14ac:dyDescent="0.15">
      <c r="B66" s="10" t="s">
        <v>20</v>
      </c>
      <c r="C66" t="s">
        <v>16</v>
      </c>
      <c r="E66" s="12"/>
      <c r="G66"/>
      <c r="H66" s="34"/>
      <c r="I66" s="88" t="s">
        <v>19</v>
      </c>
      <c r="J66" s="88"/>
      <c r="K66" s="77" t="str">
        <f>IF(E66="✔",ROUNDDOWN(K62/2,-1),"0")</f>
        <v>0</v>
      </c>
      <c r="L66" s="43" t="s">
        <v>1</v>
      </c>
      <c r="M66" s="58" t="s">
        <v>24</v>
      </c>
      <c r="N66" s="3"/>
    </row>
    <row r="67" spans="2:14" x14ac:dyDescent="0.15">
      <c r="G67"/>
      <c r="N67" s="3"/>
    </row>
    <row r="68" spans="2:14" x14ac:dyDescent="0.15">
      <c r="G68"/>
      <c r="K68" s="34"/>
    </row>
  </sheetData>
  <sheetProtection algorithmName="SHA-512" hashValue="JTh7kOcQTA68odX5LMFs4YntX7I5eu/kjkztC4zphkTXRIogJjTc30NJbW64yHmqse0y9Tlq6v9zp8NzxCwoRw==" saltValue="zM+mZNM5U79QTgbKXk1CJg==" spinCount="100000" sheet="1" objects="1" scenarios="1"/>
  <protectedRanges>
    <protectedRange sqref="E14:E21 H14:H21 E26:E29 H26:H29 E32:E35 H32:H35 E66 E48:E59" name="利用者入力欄"/>
  </protectedRanges>
  <customSheetViews>
    <customSheetView guid="{5B42958E-795E-4272-AA32-FF3B5C811E79}" scale="85" showGridLines="0">
      <selection activeCell="H13" sqref="H13"/>
      <colBreaks count="1" manualBreakCount="1">
        <brk id="13" max="1048575" man="1"/>
      </colBreaks>
      <pageMargins left="0.7" right="0.7" top="0.75" bottom="0.75" header="0.3" footer="0.3"/>
      <pageSetup paperSize="9" orientation="portrait" verticalDpi="0" r:id="rId1"/>
    </customSheetView>
  </customSheetViews>
  <mergeCells count="34">
    <mergeCell ref="C34:C35"/>
    <mergeCell ref="B14:B21"/>
    <mergeCell ref="B24:B29"/>
    <mergeCell ref="B32:B35"/>
    <mergeCell ref="C26:C27"/>
    <mergeCell ref="C24:C25"/>
    <mergeCell ref="C28:C29"/>
    <mergeCell ref="C32:C33"/>
    <mergeCell ref="A1:M1"/>
    <mergeCell ref="C14:C15"/>
    <mergeCell ref="C16:C17"/>
    <mergeCell ref="C18:C19"/>
    <mergeCell ref="C20:C21"/>
    <mergeCell ref="C48:C50"/>
    <mergeCell ref="B48:B50"/>
    <mergeCell ref="C51:C53"/>
    <mergeCell ref="B51:B53"/>
    <mergeCell ref="C57:C59"/>
    <mergeCell ref="B57:B59"/>
    <mergeCell ref="B54:B56"/>
    <mergeCell ref="C54:C56"/>
    <mergeCell ref="I66:J66"/>
    <mergeCell ref="O7:U7"/>
    <mergeCell ref="O21:U21"/>
    <mergeCell ref="P14:Q14"/>
    <mergeCell ref="P15:Q15"/>
    <mergeCell ref="O34:U34"/>
    <mergeCell ref="O36:U36"/>
    <mergeCell ref="O37:U37"/>
    <mergeCell ref="I62:J62"/>
    <mergeCell ref="I40:J40"/>
    <mergeCell ref="Q17:Q18"/>
    <mergeCell ref="R17:S18"/>
    <mergeCell ref="T17:T18"/>
  </mergeCells>
  <phoneticPr fontId="1"/>
  <dataValidations count="1">
    <dataValidation type="list" allowBlank="1" showInputMessage="1" showErrorMessage="1" sqref="E66 E48:E59">
      <formula1>"✔"</formula1>
    </dataValidation>
  </dataValidations>
  <pageMargins left="1.4960629921259843" right="0.70866141732283472" top="0.74803149606299213" bottom="0.74803149606299213" header="0.31496062992125984" footer="0.31496062992125984"/>
  <pageSetup paperSize="9" scale="68" orientation="landscape" r:id="rId2"/>
  <ignoredErrors>
    <ignoredError sqref="K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海体料金シュミレーション（H29 9月現在）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kentakky</dc:creator>
  <cp:lastModifiedBy>ashiyamarine</cp:lastModifiedBy>
  <cp:lastPrinted>2017-09-23T05:14:03Z</cp:lastPrinted>
  <dcterms:created xsi:type="dcterms:W3CDTF">2012-10-21T01:08:57Z</dcterms:created>
  <dcterms:modified xsi:type="dcterms:W3CDTF">2017-09-23T05:17:43Z</dcterms:modified>
</cp:coreProperties>
</file>